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Q:\RPO WL 2.1.1\Pozyczka OZE (157)\8. DOKUMENTACJA POŻYCZKOWA OZE\dokumenty po połączeniu\"/>
    </mc:Choice>
  </mc:AlternateContent>
  <xr:revisionPtr revIDLastSave="0" documentId="13_ncr:1_{C308964D-65D1-4FB2-9581-8B632481CA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Efektywnosc!$B$1:$V$65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C51" i="2"/>
  <c r="D52" i="2" l="1"/>
  <c r="D23" i="2" l="1"/>
  <c r="G23" i="1" l="1"/>
  <c r="H23" i="1"/>
  <c r="H22" i="1"/>
  <c r="G22" i="1"/>
  <c r="G16" i="1" l="1"/>
  <c r="G28" i="1"/>
  <c r="G42" i="1" s="1"/>
  <c r="G56" i="1" s="1"/>
  <c r="H28" i="1"/>
  <c r="H42" i="1" s="1"/>
  <c r="H56" i="1" s="1"/>
  <c r="F28" i="1"/>
  <c r="F42" i="1" s="1"/>
  <c r="F56" i="1" s="1"/>
  <c r="G24" i="1"/>
  <c r="H24" i="1"/>
  <c r="H16" i="1"/>
  <c r="T58" i="1" l="1"/>
  <c r="U58" i="1"/>
  <c r="T31" i="1"/>
  <c r="T45" i="1" s="1"/>
  <c r="U31" i="1"/>
  <c r="U45" i="1" s="1"/>
  <c r="D18" i="2"/>
  <c r="F15" i="1"/>
  <c r="G34" i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G33" i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D27" i="2"/>
  <c r="F32" i="1"/>
  <c r="F33" i="1" s="1"/>
  <c r="F35" i="1" s="1"/>
  <c r="F59" i="1" s="1"/>
  <c r="G31" i="1"/>
  <c r="F14" i="1"/>
  <c r="F9" i="1"/>
  <c r="F21" i="1" s="1"/>
  <c r="E61" i="1"/>
  <c r="C61" i="1"/>
  <c r="D60" i="1"/>
  <c r="D59" i="1"/>
  <c r="S58" i="1"/>
  <c r="R58" i="1"/>
  <c r="Q58" i="1"/>
  <c r="P58" i="1"/>
  <c r="O58" i="1"/>
  <c r="N58" i="1"/>
  <c r="M58" i="1"/>
  <c r="L58" i="1"/>
  <c r="K58" i="1"/>
  <c r="J58" i="1"/>
  <c r="D58" i="1"/>
  <c r="C58" i="1"/>
  <c r="I44" i="1"/>
  <c r="I58" i="1" s="1"/>
  <c r="S31" i="1"/>
  <c r="R31" i="1"/>
  <c r="Q31" i="1"/>
  <c r="P31" i="1"/>
  <c r="O31" i="1"/>
  <c r="N31" i="1"/>
  <c r="M31" i="1"/>
  <c r="L31" i="1"/>
  <c r="K31" i="1"/>
  <c r="J31" i="1"/>
  <c r="I31" i="1"/>
  <c r="H31" i="1"/>
  <c r="F31" i="1"/>
  <c r="E13" i="1"/>
  <c r="E12" i="1"/>
  <c r="F22" i="1" l="1"/>
  <c r="E22" i="1" s="1"/>
  <c r="F16" i="1"/>
  <c r="F44" i="1" s="1"/>
  <c r="F23" i="1"/>
  <c r="E23" i="1" s="1"/>
  <c r="T47" i="1"/>
  <c r="U33" i="1"/>
  <c r="U47" i="1" s="1"/>
  <c r="F27" i="1"/>
  <c r="F41" i="1" s="1"/>
  <c r="F55" i="1" s="1"/>
  <c r="F48" i="1"/>
  <c r="G9" i="1"/>
  <c r="H9" i="1" s="1"/>
  <c r="H21" i="1" s="1"/>
  <c r="G44" i="1"/>
  <c r="E14" i="1"/>
  <c r="E17" i="1" s="1"/>
  <c r="E15" i="1"/>
  <c r="E18" i="1" s="1"/>
  <c r="H44" i="1"/>
  <c r="J45" i="1"/>
  <c r="N45" i="1"/>
  <c r="R45" i="1"/>
  <c r="K45" i="1"/>
  <c r="S45" i="1"/>
  <c r="F47" i="1"/>
  <c r="G32" i="1"/>
  <c r="G46" i="1" s="1"/>
  <c r="O45" i="1"/>
  <c r="F46" i="1"/>
  <c r="L45" i="1"/>
  <c r="P45" i="1"/>
  <c r="I45" i="1"/>
  <c r="M45" i="1"/>
  <c r="Q45" i="1"/>
  <c r="G58" i="1" l="1"/>
  <c r="G45" i="1"/>
  <c r="H27" i="1"/>
  <c r="H41" i="1" s="1"/>
  <c r="H55" i="1" s="1"/>
  <c r="I9" i="1"/>
  <c r="I21" i="1" s="1"/>
  <c r="I27" i="1" s="1"/>
  <c r="G21" i="1"/>
  <c r="H32" i="1"/>
  <c r="F24" i="1"/>
  <c r="E16" i="1"/>
  <c r="H58" i="1"/>
  <c r="H45" i="1"/>
  <c r="E44" i="1"/>
  <c r="F58" i="1"/>
  <c r="F60" i="1" s="1"/>
  <c r="F45" i="1"/>
  <c r="J9" i="1" l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G27" i="1"/>
  <c r="G41" i="1" s="1"/>
  <c r="G55" i="1" s="1"/>
  <c r="E49" i="1"/>
  <c r="E24" i="1"/>
  <c r="E37" i="1" s="1"/>
  <c r="I32" i="1"/>
  <c r="H46" i="1"/>
  <c r="E45" i="1"/>
  <c r="J21" i="1"/>
  <c r="K21" i="1" l="1"/>
  <c r="J27" i="1"/>
  <c r="I46" i="1"/>
  <c r="J32" i="1"/>
  <c r="L21" i="1" l="1"/>
  <c r="K27" i="1"/>
  <c r="I41" i="1"/>
  <c r="K32" i="1"/>
  <c r="J46" i="1"/>
  <c r="M21" i="1" l="1"/>
  <c r="L27" i="1"/>
  <c r="L32" i="1"/>
  <c r="K46" i="1"/>
  <c r="J41" i="1"/>
  <c r="I55" i="1"/>
  <c r="N21" i="1" l="1"/>
  <c r="M27" i="1"/>
  <c r="J55" i="1"/>
  <c r="K41" i="1"/>
  <c r="M32" i="1"/>
  <c r="L46" i="1"/>
  <c r="O21" i="1" l="1"/>
  <c r="N27" i="1"/>
  <c r="N32" i="1"/>
  <c r="M46" i="1"/>
  <c r="K55" i="1"/>
  <c r="L41" i="1"/>
  <c r="P21" i="1" l="1"/>
  <c r="O27" i="1"/>
  <c r="O32" i="1"/>
  <c r="N46" i="1"/>
  <c r="L55" i="1"/>
  <c r="M41" i="1"/>
  <c r="Q21" i="1" l="1"/>
  <c r="P27" i="1"/>
  <c r="P32" i="1"/>
  <c r="O46" i="1"/>
  <c r="N41" i="1"/>
  <c r="M55" i="1"/>
  <c r="R21" i="1" l="1"/>
  <c r="Q27" i="1"/>
  <c r="N55" i="1"/>
  <c r="O41" i="1"/>
  <c r="Q32" i="1"/>
  <c r="P46" i="1"/>
  <c r="S21" i="1" l="1"/>
  <c r="T21" i="1" s="1"/>
  <c r="R27" i="1"/>
  <c r="Q46" i="1"/>
  <c r="R32" i="1"/>
  <c r="O55" i="1"/>
  <c r="P41" i="1"/>
  <c r="T27" i="1" l="1"/>
  <c r="U21" i="1"/>
  <c r="U27" i="1" s="1"/>
  <c r="S27" i="1"/>
  <c r="S32" i="1"/>
  <c r="T32" i="1" s="1"/>
  <c r="R46" i="1"/>
  <c r="P55" i="1"/>
  <c r="Q41" i="1"/>
  <c r="U32" i="1" l="1"/>
  <c r="T46" i="1"/>
  <c r="T35" i="1"/>
  <c r="S46" i="1"/>
  <c r="R41" i="1"/>
  <c r="Q55" i="1"/>
  <c r="T59" i="1" l="1"/>
  <c r="T60" i="1" s="1"/>
  <c r="T48" i="1"/>
  <c r="U46" i="1"/>
  <c r="U35" i="1"/>
  <c r="R55" i="1"/>
  <c r="S41" i="1"/>
  <c r="T41" i="1" s="1"/>
  <c r="U48" i="1" l="1"/>
  <c r="U59" i="1"/>
  <c r="U60" i="1" s="1"/>
  <c r="T55" i="1"/>
  <c r="U41" i="1"/>
  <c r="U55" i="1" s="1"/>
  <c r="E50" i="1"/>
  <c r="S55" i="1"/>
  <c r="G47" i="1" l="1"/>
  <c r="G35" i="1"/>
  <c r="G59" i="1" l="1"/>
  <c r="E36" i="1"/>
  <c r="G48" i="1"/>
  <c r="H47" i="1"/>
  <c r="H35" i="1"/>
  <c r="H59" i="1" s="1"/>
  <c r="G60" i="1" l="1"/>
  <c r="H60" i="1"/>
  <c r="H48" i="1"/>
  <c r="R47" i="1"/>
  <c r="P47" i="1"/>
  <c r="Q47" i="1"/>
  <c r="J47" i="1"/>
  <c r="S47" i="1"/>
  <c r="O47" i="1"/>
  <c r="O35" i="1"/>
  <c r="O48" i="1" s="1"/>
  <c r="L47" i="1"/>
  <c r="L35" i="1"/>
  <c r="L48" i="1" s="1"/>
  <c r="K47" i="1"/>
  <c r="K35" i="1"/>
  <c r="K48" i="1" s="1"/>
  <c r="N47" i="1"/>
  <c r="I47" i="1"/>
  <c r="Q35" i="1"/>
  <c r="Q59" i="1" s="1"/>
  <c r="Q60" i="1" s="1"/>
  <c r="S35" i="1"/>
  <c r="S48" i="1" s="1"/>
  <c r="J35" i="1"/>
  <c r="J59" i="1" s="1"/>
  <c r="J60" i="1" s="1"/>
  <c r="R35" i="1"/>
  <c r="R48" i="1" s="1"/>
  <c r="P35" i="1"/>
  <c r="P59" i="1" s="1"/>
  <c r="P60" i="1" s="1"/>
  <c r="N35" i="1"/>
  <c r="N48" i="1" s="1"/>
  <c r="M47" i="1"/>
  <c r="M35" i="1"/>
  <c r="M48" i="1" s="1"/>
  <c r="I35" i="1"/>
  <c r="I48" i="1" s="1"/>
  <c r="R59" i="1" l="1"/>
  <c r="R60" i="1" s="1"/>
  <c r="S59" i="1"/>
  <c r="S60" i="1" s="1"/>
  <c r="M59" i="1"/>
  <c r="M60" i="1" s="1"/>
  <c r="E51" i="1"/>
  <c r="J48" i="1"/>
  <c r="N59" i="1"/>
  <c r="N60" i="1" s="1"/>
  <c r="K59" i="1"/>
  <c r="K60" i="1" s="1"/>
  <c r="I59" i="1"/>
  <c r="L59" i="1"/>
  <c r="L60" i="1" s="1"/>
  <c r="P48" i="1"/>
  <c r="O59" i="1"/>
  <c r="O60" i="1" s="1"/>
  <c r="Q48" i="1"/>
  <c r="E62" i="1" l="1"/>
  <c r="D28" i="2" s="1"/>
  <c r="E52" i="1"/>
  <c r="I60" i="1"/>
  <c r="E63" i="1" s="1"/>
  <c r="D29" i="2" l="1"/>
</calcChain>
</file>

<file path=xl/sharedStrings.xml><?xml version="1.0" encoding="utf-8"?>
<sst xmlns="http://schemas.openxmlformats.org/spreadsheetml/2006/main" count="212" uniqueCount="120">
  <si>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</si>
  <si>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</si>
  <si>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</si>
  <si>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</si>
  <si>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</si>
  <si>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</si>
  <si>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</si>
  <si>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</si>
  <si>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</si>
  <si>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</si>
  <si>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</si>
  <si>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</si>
  <si>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</si>
  <si>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</si>
  <si>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</si>
  <si>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</si>
  <si>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</si>
  <si>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</si>
  <si>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</si>
  <si>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</si>
  <si>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</si>
  <si>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</si>
  <si>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</si>
  <si>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</si>
  <si>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</si>
  <si>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</si>
  <si>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</si>
  <si>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</si>
  <si>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</si>
  <si>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</si>
  <si>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</si>
  <si>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</si>
  <si>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</si>
  <si>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</si>
  <si>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</si>
  <si>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</si>
  <si>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</si>
  <si>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</si>
  <si>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</si>
  <si>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</si>
  <si>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</si>
  <si>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</si>
  <si>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</si>
  <si>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</si>
  <si>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</si>
  <si>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</si>
  <si>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</si>
  <si>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</si>
  <si>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</si>
  <si>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</si>
  <si>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</si>
  <si>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</si>
  <si>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</si>
  <si>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</si>
  <si>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</si>
  <si>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</si>
  <si>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</si>
  <si>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</si>
  <si>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</si>
  <si>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</si>
  <si>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</si>
  <si>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</si>
  <si>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</si>
  <si>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</si>
  <si>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</si>
  <si>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</si>
  <si>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</si>
  <si>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</si>
  <si>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</si>
  <si>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</si>
  <si>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Załącznik do Analizy wykonalności przedsięwzięcia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</si>
  <si>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</si>
  <si>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</si>
  <si>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</si>
  <si>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</si>
  <si>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</si>
  <si>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</si>
  <si>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</si>
  <si>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</si>
  <si>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W tabeli sa tylko dane  przykładowe</t>
  </si>
  <si>
    <t>dane do wstawienia dla danego Projektu zaznaczone są na żółto.</t>
  </si>
  <si>
    <t>dotacja</t>
  </si>
  <si>
    <t>w tym nakłady kwalifikowane na magazyn energii/ciepła</t>
  </si>
  <si>
    <t>Numer Wniosku (wypełnia PF) …………………………………..</t>
  </si>
  <si>
    <t>dla projektu OZE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</si>
  <si>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</si>
  <si>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</si>
  <si>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</si>
  <si>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</si>
  <si>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</si>
  <si>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</si>
  <si>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</si>
  <si>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</si>
  <si>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</si>
  <si>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</si>
  <si>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</si>
  <si>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</si>
  <si>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</si>
  <si>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</si>
  <si>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</si>
  <si>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</si>
  <si>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</si>
  <si>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</si>
  <si>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</si>
  <si>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</si>
  <si>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</si>
  <si>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</si>
  <si>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</si>
  <si>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</si>
  <si>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</si>
  <si>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</si>
  <si>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</si>
  <si>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</si>
  <si>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</si>
  <si>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</si>
  <si>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</si>
  <si>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</si>
  <si>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</si>
  <si>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Wybrane wskaźniki emisji CO2 (2024 r.)</t>
  </si>
  <si>
    <t>na jednostkę paliwa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</si>
</sst>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</numFmts>
  <fonts count="24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1" fillId="0" borderId="0"/>
  </cellStyleXfs>
  <cellXfs count="134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3248025</xdr:colOff>
      <xdr:row>2</xdr:row>
      <xdr:rowOff>151069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02FE50-85CB-2B41-9B35-0A94DD61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5095875" cy="53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2800350</xdr:colOff>
      <xdr:row>0</xdr:row>
      <xdr:rowOff>9525</xdr:rowOff>
    </xdr:from>
    <xdr:to>
      <xdr:col>13</xdr:col>
      <xdr:colOff>438150</xdr:colOff>
      <xdr:row>3</xdr:row>
      <xdr:rowOff>112969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8A1AF6A-932D-4BC2-BFEC-F29FE38A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525"/>
          <a:ext cx="5095875" cy="53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5</xdr:col>
      <xdr:colOff>36493</xdr:colOff>
      <xdr:row>2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C7E732D-FA2A-48A9-BE54-23D8B9D9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3922692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59"/>
  <sheetViews>
    <sheetView workbookViewId="0">
      <selection activeCell="A10" sqref="A10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28515625" customWidth="1"/>
    <col min="5" max="5" width="51.140625" customWidth="1"/>
  </cols>
  <sheetData>
    <row r="5" spans="2:5" x14ac:dyDescent="0.25">
      <c r="B5" t="s">
        <v>83</v>
      </c>
    </row>
    <row r="7" spans="2:5" ht="19.5" customHeight="1" x14ac:dyDescent="0.25">
      <c r="B7" s="126" t="s">
        <v>70</v>
      </c>
      <c r="C7" s="126"/>
      <c r="D7" s="126"/>
      <c r="E7" s="126"/>
    </row>
    <row r="8" spans="2:5" ht="17.25" customHeight="1" x14ac:dyDescent="0.25">
      <c r="B8" s="126" t="s">
        <v>84</v>
      </c>
      <c r="C8" s="126"/>
      <c r="D8" s="126"/>
      <c r="E8" s="126"/>
    </row>
    <row r="9" spans="2:5" x14ac:dyDescent="0.25">
      <c r="B9" s="106"/>
      <c r="C9" s="106"/>
      <c r="D9" s="106"/>
      <c r="E9" s="106"/>
    </row>
    <row r="10" spans="2:5" x14ac:dyDescent="0.25">
      <c r="B10" s="108" t="s">
        <v>71</v>
      </c>
    </row>
    <row r="12" spans="2:5" x14ac:dyDescent="0.25">
      <c r="B12" s="100" t="s">
        <v>60</v>
      </c>
    </row>
    <row r="13" spans="2:5" x14ac:dyDescent="0.25">
      <c r="B13" t="s">
        <v>32</v>
      </c>
    </row>
    <row r="14" spans="2:5" x14ac:dyDescent="0.25">
      <c r="B14" s="94" t="s">
        <v>35</v>
      </c>
      <c r="C14" s="95"/>
      <c r="D14" s="113">
        <v>2024</v>
      </c>
      <c r="E14" s="95" t="s">
        <v>33</v>
      </c>
    </row>
    <row r="15" spans="2:5" x14ac:dyDescent="0.25">
      <c r="B15" s="94" t="s">
        <v>65</v>
      </c>
      <c r="C15" s="94" t="s">
        <v>31</v>
      </c>
      <c r="D15" s="113">
        <v>15</v>
      </c>
      <c r="E15" s="95" t="s">
        <v>66</v>
      </c>
    </row>
    <row r="16" spans="2:5" x14ac:dyDescent="0.25">
      <c r="B16" s="94" t="s">
        <v>63</v>
      </c>
      <c r="C16" s="94" t="s">
        <v>8</v>
      </c>
      <c r="D16" s="114">
        <v>500000</v>
      </c>
      <c r="E16" s="95" t="s">
        <v>61</v>
      </c>
    </row>
    <row r="17" spans="2:5" x14ac:dyDescent="0.25">
      <c r="B17" s="94" t="s">
        <v>64</v>
      </c>
      <c r="C17" s="94" t="s">
        <v>8</v>
      </c>
      <c r="D17" s="114">
        <v>10000</v>
      </c>
      <c r="E17" s="95" t="s">
        <v>62</v>
      </c>
    </row>
    <row r="18" spans="2:5" x14ac:dyDescent="0.25">
      <c r="B18" s="94" t="s">
        <v>34</v>
      </c>
      <c r="C18" s="94" t="s">
        <v>8</v>
      </c>
      <c r="D18" s="96">
        <f>SUM(D16:D17)</f>
        <v>510000</v>
      </c>
      <c r="E18" s="95" t="s">
        <v>54</v>
      </c>
    </row>
    <row r="19" spans="2:5" x14ac:dyDescent="0.25">
      <c r="B19" s="94" t="s">
        <v>81</v>
      </c>
      <c r="C19" s="94" t="s">
        <v>8</v>
      </c>
      <c r="D19" s="96"/>
      <c r="E19" s="95" t="s">
        <v>82</v>
      </c>
    </row>
    <row r="20" spans="2:5" x14ac:dyDescent="0.25">
      <c r="B20" s="94" t="s">
        <v>38</v>
      </c>
      <c r="C20" s="94" t="s">
        <v>36</v>
      </c>
      <c r="D20" s="114">
        <v>100000</v>
      </c>
      <c r="E20" s="95" t="s">
        <v>37</v>
      </c>
    </row>
    <row r="21" spans="2:5" x14ac:dyDescent="0.25">
      <c r="B21" s="94" t="s">
        <v>72</v>
      </c>
      <c r="C21" s="94" t="s">
        <v>36</v>
      </c>
      <c r="D21" s="114">
        <v>50000</v>
      </c>
      <c r="E21" s="95" t="s">
        <v>39</v>
      </c>
    </row>
    <row r="22" spans="2:5" x14ac:dyDescent="0.25">
      <c r="B22" s="94" t="s">
        <v>40</v>
      </c>
      <c r="C22" s="94" t="s">
        <v>36</v>
      </c>
      <c r="D22" s="114">
        <v>20000</v>
      </c>
      <c r="E22" s="95" t="s">
        <v>41</v>
      </c>
    </row>
    <row r="23" spans="2:5" x14ac:dyDescent="0.25">
      <c r="B23" s="109" t="s">
        <v>75</v>
      </c>
      <c r="C23" s="94" t="s">
        <v>36</v>
      </c>
      <c r="D23" s="96">
        <f>D20-D21+D22</f>
        <v>70000</v>
      </c>
      <c r="E23" s="110" t="s">
        <v>77</v>
      </c>
    </row>
    <row r="24" spans="2:5" x14ac:dyDescent="0.25">
      <c r="B24" s="97"/>
      <c r="C24" s="94" t="s">
        <v>9</v>
      </c>
      <c r="D24" s="103">
        <v>0.04</v>
      </c>
      <c r="E24" s="95" t="s">
        <v>43</v>
      </c>
    </row>
    <row r="25" spans="2:5" x14ac:dyDescent="0.25">
      <c r="B25" s="101"/>
      <c r="C25" s="92"/>
      <c r="D25" s="102"/>
    </row>
    <row r="26" spans="2:5" x14ac:dyDescent="0.25">
      <c r="B26" s="100" t="s">
        <v>58</v>
      </c>
    </row>
    <row r="27" spans="2:5" x14ac:dyDescent="0.25">
      <c r="B27" s="94" t="s">
        <v>30</v>
      </c>
      <c r="C27" s="94" t="s">
        <v>31</v>
      </c>
      <c r="D27" s="104">
        <f>IF(D23=0,"bd",D18/D23)</f>
        <v>7.2857142857142856</v>
      </c>
      <c r="E27" s="95" t="s">
        <v>76</v>
      </c>
    </row>
    <row r="28" spans="2:5" x14ac:dyDescent="0.25">
      <c r="B28" s="94" t="s">
        <v>42</v>
      </c>
      <c r="C28" s="94" t="s">
        <v>8</v>
      </c>
      <c r="D28" s="96">
        <f>Efektywnosc!E62</f>
        <v>238353.00024208508</v>
      </c>
      <c r="E28" s="95" t="s">
        <v>67</v>
      </c>
    </row>
    <row r="29" spans="2:5" x14ac:dyDescent="0.25">
      <c r="B29" s="94" t="s">
        <v>29</v>
      </c>
      <c r="C29" s="94" t="s">
        <v>9</v>
      </c>
      <c r="D29" s="98">
        <f>Efektywnosc!E63</f>
        <v>0.1076356616856049</v>
      </c>
      <c r="E29" s="95" t="s">
        <v>44</v>
      </c>
    </row>
    <row r="30" spans="2:5" x14ac:dyDescent="0.25">
      <c r="B30" s="92"/>
      <c r="C30" s="92"/>
      <c r="D30" s="93"/>
    </row>
    <row r="31" spans="2:5" x14ac:dyDescent="0.25">
      <c r="B31" s="115" t="s">
        <v>78</v>
      </c>
      <c r="C31" s="92"/>
      <c r="D31" s="93"/>
    </row>
    <row r="32" spans="2:5" x14ac:dyDescent="0.25">
      <c r="B32" s="119" t="s">
        <v>80</v>
      </c>
      <c r="C32" s="115"/>
      <c r="D32" s="117"/>
      <c r="E32" s="118"/>
    </row>
    <row r="33" spans="2:5" x14ac:dyDescent="0.25">
      <c r="B33" s="116" t="s">
        <v>79</v>
      </c>
      <c r="C33" s="115"/>
      <c r="D33" s="117"/>
      <c r="E33" s="118"/>
    </row>
    <row r="34" spans="2:5" x14ac:dyDescent="0.25">
      <c r="B34" s="92"/>
      <c r="C34" s="92"/>
      <c r="D34" s="93"/>
    </row>
    <row r="35" spans="2:5" x14ac:dyDescent="0.25">
      <c r="B35" s="92"/>
      <c r="C35" s="92"/>
    </row>
    <row r="36" spans="2:5" ht="15.75" x14ac:dyDescent="0.25">
      <c r="B36" s="123" t="s">
        <v>95</v>
      </c>
      <c r="C36" s="124"/>
      <c r="D36" s="124"/>
      <c r="E36" s="124"/>
    </row>
    <row r="37" spans="2:5" x14ac:dyDescent="0.25">
      <c r="B37" s="100"/>
      <c r="C37" s="124"/>
      <c r="D37" s="124"/>
      <c r="E37" s="124"/>
    </row>
    <row r="38" spans="2:5" x14ac:dyDescent="0.25">
      <c r="B38" s="100" t="s">
        <v>96</v>
      </c>
      <c r="C38" s="124"/>
      <c r="D38" s="124"/>
      <c r="E38" s="124"/>
    </row>
    <row r="39" spans="2:5" x14ac:dyDescent="0.25">
      <c r="B39" s="100" t="s">
        <v>115</v>
      </c>
    </row>
    <row r="40" spans="2:5" x14ac:dyDescent="0.25">
      <c r="B40" s="94" t="s">
        <v>97</v>
      </c>
      <c r="C40" s="94" t="s">
        <v>98</v>
      </c>
      <c r="D40" s="95"/>
      <c r="E40" s="95" t="s">
        <v>116</v>
      </c>
    </row>
    <row r="41" spans="2:5" x14ac:dyDescent="0.25">
      <c r="B41" s="94" t="s">
        <v>99</v>
      </c>
      <c r="C41" s="94" t="s">
        <v>93</v>
      </c>
      <c r="D41" s="95"/>
      <c r="E41" s="95" t="s">
        <v>100</v>
      </c>
    </row>
    <row r="42" spans="2:5" x14ac:dyDescent="0.25">
      <c r="B42" s="94" t="s">
        <v>101</v>
      </c>
      <c r="C42" s="94" t="s">
        <v>102</v>
      </c>
      <c r="D42" s="95"/>
      <c r="E42" s="95" t="s">
        <v>103</v>
      </c>
    </row>
    <row r="43" spans="2:5" x14ac:dyDescent="0.25">
      <c r="B43" s="94" t="s">
        <v>104</v>
      </c>
      <c r="C43" s="94" t="s">
        <v>102</v>
      </c>
      <c r="D43" s="95"/>
      <c r="E43" s="95" t="s">
        <v>105</v>
      </c>
    </row>
    <row r="44" spans="2:5" x14ac:dyDescent="0.25">
      <c r="B44" s="92"/>
      <c r="C44" s="92"/>
    </row>
    <row r="45" spans="2:5" x14ac:dyDescent="0.25">
      <c r="B45" s="100" t="s">
        <v>106</v>
      </c>
    </row>
    <row r="46" spans="2:5" x14ac:dyDescent="0.25">
      <c r="B46" s="94" t="s">
        <v>107</v>
      </c>
      <c r="C46" s="94" t="s">
        <v>102</v>
      </c>
      <c r="D46" s="95"/>
      <c r="E46" s="95" t="s">
        <v>108</v>
      </c>
    </row>
    <row r="47" spans="2:5" x14ac:dyDescent="0.25">
      <c r="B47" s="94" t="s">
        <v>109</v>
      </c>
      <c r="C47" s="92" t="s">
        <v>88</v>
      </c>
      <c r="D47" s="95"/>
      <c r="E47" s="95" t="s">
        <v>100</v>
      </c>
    </row>
    <row r="48" spans="2:5" x14ac:dyDescent="0.25">
      <c r="B48" s="94" t="s">
        <v>101</v>
      </c>
      <c r="C48" s="94" t="s">
        <v>102</v>
      </c>
      <c r="D48" s="95"/>
      <c r="E48" s="95" t="s">
        <v>103</v>
      </c>
    </row>
    <row r="49" spans="2:5" x14ac:dyDescent="0.25">
      <c r="B49" s="92"/>
      <c r="C49" s="92"/>
    </row>
    <row r="50" spans="2:5" x14ac:dyDescent="0.25">
      <c r="B50" s="125" t="s">
        <v>110</v>
      </c>
      <c r="C50" s="92"/>
      <c r="D50" s="92"/>
    </row>
    <row r="51" spans="2:5" x14ac:dyDescent="0.25">
      <c r="B51" s="94" t="s">
        <v>97</v>
      </c>
      <c r="C51" s="94" t="str">
        <f>C40</f>
        <v>MWh/rok</v>
      </c>
      <c r="D51" s="94"/>
      <c r="E51" s="95" t="str">
        <f>E40</f>
        <v>Roczne zużycie energii elektrycznej</v>
      </c>
    </row>
    <row r="52" spans="2:5" x14ac:dyDescent="0.25">
      <c r="B52" s="94" t="s">
        <v>99</v>
      </c>
      <c r="C52" s="94" t="s">
        <v>93</v>
      </c>
      <c r="D52" s="94">
        <f>'Wskazniki emisji'!C12/1000</f>
        <v>0.68500000000000005</v>
      </c>
      <c r="E52" s="95" t="s">
        <v>100</v>
      </c>
    </row>
    <row r="53" spans="2:5" x14ac:dyDescent="0.25">
      <c r="B53" s="94" t="s">
        <v>111</v>
      </c>
      <c r="C53" s="94" t="s">
        <v>102</v>
      </c>
      <c r="D53" s="94"/>
      <c r="E53" s="95" t="s">
        <v>112</v>
      </c>
    </row>
    <row r="54" spans="2:5" x14ac:dyDescent="0.25">
      <c r="B54" s="94" t="s">
        <v>104</v>
      </c>
      <c r="C54" s="94" t="s">
        <v>102</v>
      </c>
      <c r="D54" s="94"/>
      <c r="E54" s="95" t="s">
        <v>113</v>
      </c>
    </row>
    <row r="55" spans="2:5" x14ac:dyDescent="0.25">
      <c r="B55" s="125" t="s">
        <v>114</v>
      </c>
      <c r="C55" s="92"/>
      <c r="D55" s="92"/>
    </row>
    <row r="56" spans="2:5" x14ac:dyDescent="0.25">
      <c r="B56" s="94" t="s">
        <v>104</v>
      </c>
      <c r="C56" s="94" t="s">
        <v>102</v>
      </c>
      <c r="D56" s="94"/>
      <c r="E56" s="95" t="s">
        <v>105</v>
      </c>
    </row>
    <row r="57" spans="2:5" x14ac:dyDescent="0.25">
      <c r="B57" s="124"/>
      <c r="C57" s="124"/>
      <c r="D57" s="124"/>
      <c r="E57" s="124"/>
    </row>
    <row r="58" spans="2:5" ht="30.75" customHeight="1" x14ac:dyDescent="0.25">
      <c r="B58" s="127" t="s">
        <v>117</v>
      </c>
      <c r="C58" s="127"/>
      <c r="D58" s="127"/>
      <c r="E58" s="127"/>
    </row>
    <row r="59" spans="2:5" x14ac:dyDescent="0.25">
      <c r="B59" s="94" t="s">
        <v>104</v>
      </c>
      <c r="C59" s="94" t="s">
        <v>102</v>
      </c>
      <c r="D59" s="95"/>
      <c r="E59" s="95" t="s">
        <v>113</v>
      </c>
    </row>
  </sheetData>
  <mergeCells count="3">
    <mergeCell ref="B7:E7"/>
    <mergeCell ref="B8:E8"/>
    <mergeCell ref="B58:E58"/>
  </mergeCells>
  <pageMargins left="0.7" right="0.7" top="0.75" bottom="0.75" header="0.3" footer="0.3"/>
  <pageSetup paperSize="9" orientation="portrait" r:id="rId1"/>
  <rowBreaks count="1" manualBreakCount="1">
    <brk id="35" max="16383" man="1"/>
  </rowBreaks>
  <ignoredErrors>
    <ignoredError sqref="D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U64"/>
  <sheetViews>
    <sheetView tabSelected="1" workbookViewId="0">
      <selection activeCell="AC11" sqref="AC11"/>
    </sheetView>
  </sheetViews>
  <sheetFormatPr defaultColWidth="10.28515625" defaultRowHeight="11.25" x14ac:dyDescent="0.25"/>
  <cols>
    <col min="1" max="1" width="2.5703125" style="2" customWidth="1"/>
    <col min="2" max="2" width="4.28515625" style="1" customWidth="1"/>
    <col min="3" max="3" width="42.28515625" style="4" customWidth="1"/>
    <col min="4" max="4" width="7.28515625" style="1" customWidth="1"/>
    <col min="5" max="5" width="8.5703125" style="2" customWidth="1"/>
    <col min="6" max="21" width="6.7109375" style="2" customWidth="1"/>
    <col min="22" max="22" width="7.5703125" style="2" customWidth="1"/>
    <col min="23" max="16384" width="10.28515625" style="2"/>
  </cols>
  <sheetData>
    <row r="5" spans="2:21" ht="15" customHeight="1" x14ac:dyDescent="0.25">
      <c r="C5" s="107" t="s">
        <v>68</v>
      </c>
    </row>
    <row r="6" spans="2:21" ht="15.75" x14ac:dyDescent="0.25">
      <c r="B6" s="3"/>
      <c r="C6" s="5" t="s">
        <v>0</v>
      </c>
    </row>
    <row r="7" spans="2:21" ht="11.25" customHeight="1" x14ac:dyDescent="0.25">
      <c r="B7" s="3"/>
    </row>
    <row r="8" spans="2:21" ht="12" x14ac:dyDescent="0.25">
      <c r="B8" s="128" t="s">
        <v>1</v>
      </c>
      <c r="C8" s="129"/>
      <c r="D8" s="129"/>
      <c r="E8" s="12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12" x14ac:dyDescent="0.25">
      <c r="B9" s="7" t="s">
        <v>2</v>
      </c>
      <c r="C9" s="8" t="s">
        <v>3</v>
      </c>
      <c r="D9" s="9" t="s">
        <v>4</v>
      </c>
      <c r="E9" s="10" t="s">
        <v>5</v>
      </c>
      <c r="F9" s="10">
        <f>Parametry!D14</f>
        <v>2024</v>
      </c>
      <c r="G9" s="10">
        <f t="shared" ref="G9:S9" si="0">F9+1</f>
        <v>2025</v>
      </c>
      <c r="H9" s="10">
        <f t="shared" si="0"/>
        <v>2026</v>
      </c>
      <c r="I9" s="10">
        <f>H9+1</f>
        <v>2027</v>
      </c>
      <c r="J9" s="10">
        <f t="shared" si="0"/>
        <v>2028</v>
      </c>
      <c r="K9" s="10">
        <f t="shared" si="0"/>
        <v>2029</v>
      </c>
      <c r="L9" s="10">
        <f t="shared" si="0"/>
        <v>2030</v>
      </c>
      <c r="M9" s="10">
        <f t="shared" si="0"/>
        <v>2031</v>
      </c>
      <c r="N9" s="10">
        <f t="shared" si="0"/>
        <v>2032</v>
      </c>
      <c r="O9" s="10">
        <f t="shared" si="0"/>
        <v>2033</v>
      </c>
      <c r="P9" s="10">
        <f t="shared" si="0"/>
        <v>2034</v>
      </c>
      <c r="Q9" s="10">
        <f t="shared" si="0"/>
        <v>2035</v>
      </c>
      <c r="R9" s="10">
        <f t="shared" si="0"/>
        <v>2036</v>
      </c>
      <c r="S9" s="10">
        <f t="shared" si="0"/>
        <v>2037</v>
      </c>
      <c r="T9" s="10">
        <f t="shared" ref="T9" si="1">S9+1</f>
        <v>2038</v>
      </c>
      <c r="U9" s="10">
        <f t="shared" ref="U9" si="2">T9+1</f>
        <v>2039</v>
      </c>
    </row>
    <row r="10" spans="2:21" ht="14.1" customHeight="1" x14ac:dyDescent="0.25">
      <c r="B10" s="11">
        <v>1</v>
      </c>
      <c r="C10" s="12" t="s">
        <v>69</v>
      </c>
      <c r="D10" s="11" t="s">
        <v>6</v>
      </c>
      <c r="E10" s="13"/>
      <c r="F10" s="14">
        <v>0</v>
      </c>
      <c r="G10" s="14">
        <v>1</v>
      </c>
      <c r="H10" s="14">
        <v>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14.1" customHeight="1" x14ac:dyDescent="0.25">
      <c r="B11" s="11">
        <v>2</v>
      </c>
      <c r="C11" s="12" t="s">
        <v>7</v>
      </c>
      <c r="D11" s="11" t="s">
        <v>6</v>
      </c>
      <c r="E11" s="13"/>
      <c r="F11" s="15">
        <v>0</v>
      </c>
      <c r="G11" s="15">
        <v>1</v>
      </c>
      <c r="H11" s="15">
        <v>2</v>
      </c>
      <c r="I11" s="15">
        <v>3</v>
      </c>
      <c r="J11" s="15">
        <v>4</v>
      </c>
      <c r="K11" s="15">
        <v>5</v>
      </c>
      <c r="L11" s="15">
        <v>6</v>
      </c>
      <c r="M11" s="15">
        <v>7</v>
      </c>
      <c r="N11" s="15">
        <v>8</v>
      </c>
      <c r="O11" s="15">
        <v>9</v>
      </c>
      <c r="P11" s="15">
        <v>10</v>
      </c>
      <c r="Q11" s="15">
        <v>11</v>
      </c>
      <c r="R11" s="15">
        <v>12</v>
      </c>
      <c r="S11" s="15">
        <v>13</v>
      </c>
      <c r="T11" s="15">
        <v>14</v>
      </c>
      <c r="U11" s="15">
        <v>15</v>
      </c>
    </row>
    <row r="12" spans="2:21" ht="14.1" customHeight="1" x14ac:dyDescent="0.25">
      <c r="B12" s="11">
        <v>3</v>
      </c>
      <c r="C12" s="16" t="s">
        <v>46</v>
      </c>
      <c r="D12" s="17" t="s">
        <v>8</v>
      </c>
      <c r="E12" s="18">
        <f>SUM(F12:M12)</f>
        <v>0</v>
      </c>
      <c r="F12" s="18"/>
      <c r="G12" s="18"/>
      <c r="H12" s="1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4</v>
      </c>
      <c r="C13" s="16" t="s">
        <v>47</v>
      </c>
      <c r="D13" s="17" t="s">
        <v>8</v>
      </c>
      <c r="E13" s="18">
        <f>SUM(F13:M13)</f>
        <v>0</v>
      </c>
      <c r="F13" s="18"/>
      <c r="G13" s="18"/>
      <c r="H13" s="1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2:21" ht="14.1" customHeight="1" x14ac:dyDescent="0.25">
      <c r="B14" s="11">
        <v>5</v>
      </c>
      <c r="C14" s="16" t="s">
        <v>48</v>
      </c>
      <c r="D14" s="17" t="s">
        <v>8</v>
      </c>
      <c r="E14" s="18">
        <f>SUM(F14:M14)</f>
        <v>500000</v>
      </c>
      <c r="F14" s="18">
        <f>Parametry!D16</f>
        <v>500000</v>
      </c>
      <c r="G14" s="18"/>
      <c r="H14" s="18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1" ht="14.1" customHeight="1" x14ac:dyDescent="0.25">
      <c r="B15" s="11">
        <v>6</v>
      </c>
      <c r="C15" s="16" t="s">
        <v>49</v>
      </c>
      <c r="D15" s="17"/>
      <c r="E15" s="18">
        <f>SUM(F15:M15)</f>
        <v>10000</v>
      </c>
      <c r="F15" s="18">
        <f>Parametry!D17</f>
        <v>10000</v>
      </c>
      <c r="G15" s="18"/>
      <c r="H15" s="18"/>
      <c r="I15" s="1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1" ht="14.1" customHeight="1" x14ac:dyDescent="0.25">
      <c r="B16" s="11">
        <v>7</v>
      </c>
      <c r="C16" s="12" t="s">
        <v>45</v>
      </c>
      <c r="D16" s="17" t="s">
        <v>8</v>
      </c>
      <c r="E16" s="18">
        <f>SUM(F16:M16)</f>
        <v>510000</v>
      </c>
      <c r="F16" s="20">
        <f>SUM(F12:F15)</f>
        <v>510000</v>
      </c>
      <c r="G16" s="20">
        <f>SUM(G12:G15)</f>
        <v>0</v>
      </c>
      <c r="H16" s="20">
        <f t="shared" ref="H16" si="3">SUM(H12:H15)</f>
        <v>0</v>
      </c>
      <c r="I16" s="2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2:21" ht="14.1" customHeight="1" x14ac:dyDescent="0.25">
      <c r="B17" s="11">
        <v>8</v>
      </c>
      <c r="C17" s="12" t="s">
        <v>50</v>
      </c>
      <c r="D17" s="17" t="s">
        <v>8</v>
      </c>
      <c r="E17" s="56">
        <f>E14+E12</f>
        <v>500000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2:21" ht="14.1" customHeight="1" x14ac:dyDescent="0.25">
      <c r="B18" s="11">
        <v>9</v>
      </c>
      <c r="C18" s="12" t="s">
        <v>51</v>
      </c>
      <c r="D18" s="17" t="s">
        <v>8</v>
      </c>
      <c r="E18" s="20">
        <f>E15</f>
        <v>10000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2:21" ht="12" x14ac:dyDescent="0.25">
      <c r="B19" s="23"/>
      <c r="C19" s="24"/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2:21" ht="12" x14ac:dyDescent="0.25">
      <c r="B20" s="128" t="s">
        <v>10</v>
      </c>
      <c r="C20" s="129"/>
      <c r="D20" s="129"/>
      <c r="E20" s="12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2:21" ht="12" x14ac:dyDescent="0.25">
      <c r="B21" s="7" t="s">
        <v>2</v>
      </c>
      <c r="C21" s="8" t="s">
        <v>3</v>
      </c>
      <c r="D21" s="9" t="s">
        <v>4</v>
      </c>
      <c r="E21" s="10" t="s">
        <v>5</v>
      </c>
      <c r="F21" s="10">
        <f>F9</f>
        <v>2024</v>
      </c>
      <c r="G21" s="10">
        <f>G9</f>
        <v>2025</v>
      </c>
      <c r="H21" s="10">
        <f>H9</f>
        <v>2026</v>
      </c>
      <c r="I21" s="10">
        <f>I9</f>
        <v>2027</v>
      </c>
      <c r="J21" s="10">
        <f t="shared" ref="J21:S21" si="4">I21+1</f>
        <v>2028</v>
      </c>
      <c r="K21" s="10">
        <f t="shared" si="4"/>
        <v>2029</v>
      </c>
      <c r="L21" s="10">
        <f t="shared" si="4"/>
        <v>2030</v>
      </c>
      <c r="M21" s="10">
        <f t="shared" si="4"/>
        <v>2031</v>
      </c>
      <c r="N21" s="10">
        <f t="shared" si="4"/>
        <v>2032</v>
      </c>
      <c r="O21" s="10">
        <f t="shared" si="4"/>
        <v>2033</v>
      </c>
      <c r="P21" s="10">
        <f t="shared" si="4"/>
        <v>2034</v>
      </c>
      <c r="Q21" s="10">
        <f t="shared" si="4"/>
        <v>2035</v>
      </c>
      <c r="R21" s="10">
        <f t="shared" si="4"/>
        <v>2036</v>
      </c>
      <c r="S21" s="10">
        <f t="shared" si="4"/>
        <v>2037</v>
      </c>
      <c r="T21" s="10">
        <f t="shared" ref="T21" si="5">S21+1</f>
        <v>2038</v>
      </c>
      <c r="U21" s="10">
        <f t="shared" ref="U21" si="6">T21+1</f>
        <v>2039</v>
      </c>
    </row>
    <row r="22" spans="2:21" ht="14.1" customHeight="1" x14ac:dyDescent="0.25">
      <c r="B22" s="11">
        <v>1</v>
      </c>
      <c r="C22" s="12" t="s">
        <v>52</v>
      </c>
      <c r="D22" s="17" t="s">
        <v>8</v>
      </c>
      <c r="E22" s="26">
        <f>SUM(F22:G22)</f>
        <v>500000</v>
      </c>
      <c r="F22" s="27">
        <f>SUM(F12+F14)</f>
        <v>500000</v>
      </c>
      <c r="G22" s="27">
        <f>SUM(G12+G14)</f>
        <v>0</v>
      </c>
      <c r="H22" s="27">
        <f>SUM(H12+H14)</f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14.1" customHeight="1" x14ac:dyDescent="0.25">
      <c r="B23" s="11">
        <v>2</v>
      </c>
      <c r="C23" s="16" t="s">
        <v>53</v>
      </c>
      <c r="D23" s="17" t="s">
        <v>8</v>
      </c>
      <c r="E23" s="27">
        <f>SUM(F23:G23)</f>
        <v>10000</v>
      </c>
      <c r="F23" s="18">
        <f>F13+F15</f>
        <v>10000</v>
      </c>
      <c r="G23" s="18">
        <f t="shared" ref="G23:H23" si="7">G13+G15</f>
        <v>0</v>
      </c>
      <c r="H23" s="18">
        <f t="shared" si="7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2:21" ht="14.1" customHeight="1" x14ac:dyDescent="0.25">
      <c r="B24" s="28">
        <v>3</v>
      </c>
      <c r="C24" s="29" t="s">
        <v>54</v>
      </c>
      <c r="D24" s="30" t="s">
        <v>8</v>
      </c>
      <c r="E24" s="26">
        <f>SUM(F24:G24)</f>
        <v>510000</v>
      </c>
      <c r="F24" s="19">
        <f>F23+F22</f>
        <v>510000</v>
      </c>
      <c r="G24" s="19">
        <f t="shared" ref="G24:H24" si="8">G23+G22</f>
        <v>0</v>
      </c>
      <c r="H24" s="19">
        <f t="shared" si="8"/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2" x14ac:dyDescent="0.25">
      <c r="B25" s="31"/>
      <c r="C25" s="32"/>
      <c r="D25" s="33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2:21" ht="16.5" customHeight="1" x14ac:dyDescent="0.25">
      <c r="B26" s="130" t="s">
        <v>11</v>
      </c>
      <c r="C26" s="131"/>
      <c r="D26" s="131"/>
      <c r="E26" s="131"/>
      <c r="F26" s="131"/>
      <c r="G26" s="131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2:21" s="43" customFormat="1" ht="15" customHeight="1" x14ac:dyDescent="0.25">
      <c r="B27" s="40" t="s">
        <v>2</v>
      </c>
      <c r="C27" s="41" t="s">
        <v>3</v>
      </c>
      <c r="D27" s="40" t="s">
        <v>12</v>
      </c>
      <c r="E27" s="10" t="s">
        <v>5</v>
      </c>
      <c r="F27" s="42">
        <f t="shared" ref="F27:S27" si="9">F21</f>
        <v>2024</v>
      </c>
      <c r="G27" s="42">
        <f t="shared" si="9"/>
        <v>2025</v>
      </c>
      <c r="H27" s="42">
        <f t="shared" si="9"/>
        <v>2026</v>
      </c>
      <c r="I27" s="42">
        <f t="shared" si="9"/>
        <v>2027</v>
      </c>
      <c r="J27" s="42">
        <f t="shared" si="9"/>
        <v>2028</v>
      </c>
      <c r="K27" s="42">
        <f t="shared" si="9"/>
        <v>2029</v>
      </c>
      <c r="L27" s="42">
        <f t="shared" si="9"/>
        <v>2030</v>
      </c>
      <c r="M27" s="42">
        <f t="shared" si="9"/>
        <v>2031</v>
      </c>
      <c r="N27" s="42">
        <f t="shared" si="9"/>
        <v>2032</v>
      </c>
      <c r="O27" s="42">
        <f t="shared" si="9"/>
        <v>2033</v>
      </c>
      <c r="P27" s="42">
        <f t="shared" si="9"/>
        <v>2034</v>
      </c>
      <c r="Q27" s="42">
        <f t="shared" si="9"/>
        <v>2035</v>
      </c>
      <c r="R27" s="42">
        <f t="shared" si="9"/>
        <v>2036</v>
      </c>
      <c r="S27" s="42">
        <f t="shared" si="9"/>
        <v>2037</v>
      </c>
      <c r="T27" s="42">
        <f t="shared" ref="T27:U27" si="10">T21</f>
        <v>2038</v>
      </c>
      <c r="U27" s="42">
        <f t="shared" si="10"/>
        <v>2039</v>
      </c>
    </row>
    <row r="28" spans="2:21" s="43" customFormat="1" ht="14.1" customHeight="1" x14ac:dyDescent="0.25">
      <c r="B28" s="11">
        <v>1</v>
      </c>
      <c r="C28" s="12" t="s">
        <v>69</v>
      </c>
      <c r="D28" s="11" t="s">
        <v>6</v>
      </c>
      <c r="E28" s="13"/>
      <c r="F28" s="14">
        <f>F10</f>
        <v>0</v>
      </c>
      <c r="G28" s="14">
        <f t="shared" ref="G28:H28" si="11">G10</f>
        <v>1</v>
      </c>
      <c r="H28" s="14">
        <f t="shared" si="11"/>
        <v>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2:21" s="43" customFormat="1" ht="14.1" customHeight="1" x14ac:dyDescent="0.25">
      <c r="B29" s="11">
        <v>2</v>
      </c>
      <c r="C29" s="12" t="s">
        <v>7</v>
      </c>
      <c r="D29" s="11" t="s">
        <v>6</v>
      </c>
      <c r="E29" s="13"/>
      <c r="F29" s="15">
        <v>0</v>
      </c>
      <c r="G29" s="15">
        <v>1</v>
      </c>
      <c r="H29" s="15">
        <v>2</v>
      </c>
      <c r="I29" s="15">
        <v>3</v>
      </c>
      <c r="J29" s="15">
        <v>4</v>
      </c>
      <c r="K29" s="15">
        <v>5</v>
      </c>
      <c r="L29" s="15">
        <v>6</v>
      </c>
      <c r="M29" s="15">
        <v>7</v>
      </c>
      <c r="N29" s="15">
        <v>8</v>
      </c>
      <c r="O29" s="15">
        <v>9</v>
      </c>
      <c r="P29" s="15">
        <v>10</v>
      </c>
      <c r="Q29" s="15">
        <v>11</v>
      </c>
      <c r="R29" s="15">
        <v>12</v>
      </c>
      <c r="S29" s="15">
        <v>13</v>
      </c>
      <c r="T29" s="15">
        <v>14</v>
      </c>
      <c r="U29" s="15">
        <v>15</v>
      </c>
    </row>
    <row r="30" spans="2:21" ht="14.1" customHeight="1" x14ac:dyDescent="0.25">
      <c r="B30" s="11">
        <v>3</v>
      </c>
      <c r="C30" s="12" t="s">
        <v>13</v>
      </c>
      <c r="D30" s="11" t="s">
        <v>6</v>
      </c>
      <c r="E30" s="13"/>
      <c r="F30" s="44">
        <v>0</v>
      </c>
      <c r="G30" s="44">
        <v>1</v>
      </c>
      <c r="H30" s="44">
        <v>2</v>
      </c>
      <c r="I30" s="44">
        <v>3</v>
      </c>
      <c r="J30" s="44">
        <v>4</v>
      </c>
      <c r="K30" s="44">
        <v>5</v>
      </c>
      <c r="L30" s="44">
        <v>6</v>
      </c>
      <c r="M30" s="44">
        <v>7</v>
      </c>
      <c r="N30" s="44">
        <v>8</v>
      </c>
      <c r="O30" s="44">
        <v>9</v>
      </c>
      <c r="P30" s="44">
        <v>10</v>
      </c>
      <c r="Q30" s="44">
        <v>11</v>
      </c>
      <c r="R30" s="44">
        <v>12</v>
      </c>
      <c r="S30" s="44">
        <v>13</v>
      </c>
      <c r="T30" s="44">
        <v>14</v>
      </c>
      <c r="U30" s="44">
        <v>15</v>
      </c>
    </row>
    <row r="31" spans="2:21" s="47" customFormat="1" ht="14.1" customHeight="1" x14ac:dyDescent="0.25">
      <c r="B31" s="11">
        <v>4</v>
      </c>
      <c r="C31" s="45" t="s">
        <v>14</v>
      </c>
      <c r="D31" s="46" t="s">
        <v>15</v>
      </c>
      <c r="E31" s="13"/>
      <c r="F31" s="105">
        <f t="shared" ref="F31:S31" si="12">1/(1+$E$38)^F30</f>
        <v>1</v>
      </c>
      <c r="G31" s="105">
        <f t="shared" si="12"/>
        <v>0.96153846153846145</v>
      </c>
      <c r="H31" s="105">
        <f t="shared" si="12"/>
        <v>0.92455621301775137</v>
      </c>
      <c r="I31" s="105">
        <f t="shared" si="12"/>
        <v>0.88899635867091487</v>
      </c>
      <c r="J31" s="105">
        <f t="shared" si="12"/>
        <v>0.85480419102972571</v>
      </c>
      <c r="K31" s="105">
        <f t="shared" si="12"/>
        <v>0.82192710675935154</v>
      </c>
      <c r="L31" s="105">
        <f t="shared" si="12"/>
        <v>0.79031452573014571</v>
      </c>
      <c r="M31" s="105">
        <f t="shared" si="12"/>
        <v>0.75991781320206331</v>
      </c>
      <c r="N31" s="105">
        <f t="shared" si="12"/>
        <v>0.73069020500198378</v>
      </c>
      <c r="O31" s="105">
        <f t="shared" si="12"/>
        <v>0.70258673557883045</v>
      </c>
      <c r="P31" s="105">
        <f t="shared" si="12"/>
        <v>0.67556416882579851</v>
      </c>
      <c r="Q31" s="105">
        <f t="shared" si="12"/>
        <v>0.6495809315632679</v>
      </c>
      <c r="R31" s="105">
        <f t="shared" si="12"/>
        <v>0.62459704958006512</v>
      </c>
      <c r="S31" s="105">
        <f t="shared" si="12"/>
        <v>0.600574086134678</v>
      </c>
      <c r="T31" s="105">
        <f t="shared" ref="T31:U31" si="13">1/(1+$E$38)^T30</f>
        <v>0.57747508282180582</v>
      </c>
      <c r="U31" s="105">
        <f t="shared" si="13"/>
        <v>0.55526450271327477</v>
      </c>
    </row>
    <row r="32" spans="2:21" s="47" customFormat="1" ht="14.1" customHeight="1" x14ac:dyDescent="0.25">
      <c r="B32" s="11">
        <v>5</v>
      </c>
      <c r="C32" s="48" t="s">
        <v>16</v>
      </c>
      <c r="D32" s="11" t="s">
        <v>8</v>
      </c>
      <c r="E32" s="13"/>
      <c r="F32" s="49">
        <f>Parametry!D20</f>
        <v>100000</v>
      </c>
      <c r="G32" s="49">
        <f>F32</f>
        <v>100000</v>
      </c>
      <c r="H32" s="49">
        <f t="shared" ref="H32:S34" si="14">G32</f>
        <v>100000</v>
      </c>
      <c r="I32" s="49">
        <f>H32</f>
        <v>100000</v>
      </c>
      <c r="J32" s="49">
        <f t="shared" si="14"/>
        <v>100000</v>
      </c>
      <c r="K32" s="49">
        <f t="shared" si="14"/>
        <v>100000</v>
      </c>
      <c r="L32" s="49">
        <f t="shared" si="14"/>
        <v>100000</v>
      </c>
      <c r="M32" s="49">
        <f t="shared" si="14"/>
        <v>100000</v>
      </c>
      <c r="N32" s="49">
        <f t="shared" si="14"/>
        <v>100000</v>
      </c>
      <c r="O32" s="49">
        <f t="shared" si="14"/>
        <v>100000</v>
      </c>
      <c r="P32" s="49">
        <f t="shared" si="14"/>
        <v>100000</v>
      </c>
      <c r="Q32" s="49">
        <f t="shared" si="14"/>
        <v>100000</v>
      </c>
      <c r="R32" s="49">
        <f t="shared" si="14"/>
        <v>100000</v>
      </c>
      <c r="S32" s="49">
        <f t="shared" si="14"/>
        <v>100000</v>
      </c>
      <c r="T32" s="49">
        <f t="shared" ref="T32:T34" si="15">S32</f>
        <v>100000</v>
      </c>
      <c r="U32" s="49">
        <f t="shared" ref="U32:U34" si="16">T32</f>
        <v>100000</v>
      </c>
    </row>
    <row r="33" spans="2:21" s="47" customFormat="1" ht="14.1" customHeight="1" x14ac:dyDescent="0.25">
      <c r="B33" s="11">
        <v>6</v>
      </c>
      <c r="C33" s="50" t="s">
        <v>17</v>
      </c>
      <c r="D33" s="11" t="s">
        <v>8</v>
      </c>
      <c r="E33" s="13"/>
      <c r="F33" s="49">
        <f>F32</f>
        <v>100000</v>
      </c>
      <c r="G33" s="49">
        <f>Parametry!D21</f>
        <v>50000</v>
      </c>
      <c r="H33" s="49">
        <f>G33</f>
        <v>50000</v>
      </c>
      <c r="I33" s="49">
        <f t="shared" ref="I33" si="17">H33</f>
        <v>50000</v>
      </c>
      <c r="J33" s="49">
        <f t="shared" si="14"/>
        <v>50000</v>
      </c>
      <c r="K33" s="49">
        <f t="shared" si="14"/>
        <v>50000</v>
      </c>
      <c r="L33" s="49">
        <f t="shared" si="14"/>
        <v>50000</v>
      </c>
      <c r="M33" s="49">
        <f t="shared" si="14"/>
        <v>50000</v>
      </c>
      <c r="N33" s="49">
        <f t="shared" si="14"/>
        <v>50000</v>
      </c>
      <c r="O33" s="49">
        <f t="shared" si="14"/>
        <v>50000</v>
      </c>
      <c r="P33" s="49">
        <f t="shared" si="14"/>
        <v>50000</v>
      </c>
      <c r="Q33" s="49">
        <f t="shared" si="14"/>
        <v>50000</v>
      </c>
      <c r="R33" s="49">
        <f t="shared" si="14"/>
        <v>50000</v>
      </c>
      <c r="S33" s="49">
        <f t="shared" si="14"/>
        <v>50000</v>
      </c>
      <c r="T33" s="49">
        <f t="shared" si="15"/>
        <v>50000</v>
      </c>
      <c r="U33" s="49">
        <f t="shared" si="16"/>
        <v>50000</v>
      </c>
    </row>
    <row r="34" spans="2:21" s="47" customFormat="1" ht="15.75" customHeight="1" x14ac:dyDescent="0.25">
      <c r="B34" s="11">
        <v>7</v>
      </c>
      <c r="C34" s="48" t="s">
        <v>57</v>
      </c>
      <c r="D34" s="11"/>
      <c r="E34" s="13"/>
      <c r="F34" s="51">
        <v>0</v>
      </c>
      <c r="G34" s="51">
        <f>Parametry!D22</f>
        <v>20000</v>
      </c>
      <c r="H34" s="49">
        <f>G34</f>
        <v>20000</v>
      </c>
      <c r="I34" s="49">
        <f t="shared" ref="I34" si="18">H34</f>
        <v>20000</v>
      </c>
      <c r="J34" s="49">
        <f t="shared" si="14"/>
        <v>20000</v>
      </c>
      <c r="K34" s="49">
        <f t="shared" si="14"/>
        <v>20000</v>
      </c>
      <c r="L34" s="49">
        <f t="shared" si="14"/>
        <v>20000</v>
      </c>
      <c r="M34" s="49">
        <f t="shared" si="14"/>
        <v>20000</v>
      </c>
      <c r="N34" s="49">
        <f t="shared" si="14"/>
        <v>20000</v>
      </c>
      <c r="O34" s="49">
        <f t="shared" si="14"/>
        <v>20000</v>
      </c>
      <c r="P34" s="49">
        <f t="shared" si="14"/>
        <v>20000</v>
      </c>
      <c r="Q34" s="49">
        <f t="shared" si="14"/>
        <v>20000</v>
      </c>
      <c r="R34" s="49">
        <f t="shared" si="14"/>
        <v>20000</v>
      </c>
      <c r="S34" s="49">
        <f t="shared" si="14"/>
        <v>20000</v>
      </c>
      <c r="T34" s="49">
        <f t="shared" si="15"/>
        <v>20000</v>
      </c>
      <c r="U34" s="49">
        <f t="shared" si="16"/>
        <v>20000</v>
      </c>
    </row>
    <row r="35" spans="2:21" s="47" customFormat="1" ht="14.1" customHeight="1" x14ac:dyDescent="0.25">
      <c r="B35" s="11">
        <v>11</v>
      </c>
      <c r="C35" s="48" t="s">
        <v>73</v>
      </c>
      <c r="D35" s="11" t="s">
        <v>8</v>
      </c>
      <c r="E35" s="13"/>
      <c r="F35" s="49">
        <f>F32-F33+F34</f>
        <v>0</v>
      </c>
      <c r="G35" s="49">
        <f t="shared" ref="G35:S35" si="19">G32-G33+G34</f>
        <v>70000</v>
      </c>
      <c r="H35" s="49">
        <f t="shared" si="19"/>
        <v>70000</v>
      </c>
      <c r="I35" s="49">
        <f t="shared" si="19"/>
        <v>70000</v>
      </c>
      <c r="J35" s="49">
        <f t="shared" si="19"/>
        <v>70000</v>
      </c>
      <c r="K35" s="49">
        <f t="shared" si="19"/>
        <v>70000</v>
      </c>
      <c r="L35" s="49">
        <f t="shared" si="19"/>
        <v>70000</v>
      </c>
      <c r="M35" s="49">
        <f t="shared" si="19"/>
        <v>70000</v>
      </c>
      <c r="N35" s="49">
        <f t="shared" si="19"/>
        <v>70000</v>
      </c>
      <c r="O35" s="49">
        <f t="shared" si="19"/>
        <v>70000</v>
      </c>
      <c r="P35" s="49">
        <f t="shared" si="19"/>
        <v>70000</v>
      </c>
      <c r="Q35" s="49">
        <f t="shared" si="19"/>
        <v>70000</v>
      </c>
      <c r="R35" s="49">
        <f t="shared" si="19"/>
        <v>70000</v>
      </c>
      <c r="S35" s="49">
        <f t="shared" si="19"/>
        <v>70000</v>
      </c>
      <c r="T35" s="49">
        <f t="shared" ref="T35" si="20">T32-T33+T34</f>
        <v>70000</v>
      </c>
      <c r="U35" s="49">
        <f t="shared" ref="U35" si="21">U32-U33+U34</f>
        <v>70000</v>
      </c>
    </row>
    <row r="36" spans="2:21" s="47" customFormat="1" ht="14.1" customHeight="1" x14ac:dyDescent="0.25">
      <c r="B36" s="11">
        <v>12</v>
      </c>
      <c r="C36" s="52" t="s">
        <v>74</v>
      </c>
      <c r="D36" s="17" t="s">
        <v>8</v>
      </c>
      <c r="E36" s="53">
        <f>G35</f>
        <v>70000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2:21" ht="14.1" customHeight="1" x14ac:dyDescent="0.25">
      <c r="B37" s="11">
        <v>13</v>
      </c>
      <c r="C37" s="55" t="s">
        <v>54</v>
      </c>
      <c r="D37" s="17" t="s">
        <v>8</v>
      </c>
      <c r="E37" s="56">
        <f>E24</f>
        <v>510000</v>
      </c>
      <c r="F37" s="5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2:21" ht="14.1" customHeight="1" x14ac:dyDescent="0.25">
      <c r="B38" s="11">
        <v>15</v>
      </c>
      <c r="C38" s="55" t="s">
        <v>18</v>
      </c>
      <c r="D38" s="44" t="s">
        <v>9</v>
      </c>
      <c r="E38" s="58">
        <v>0.04</v>
      </c>
      <c r="F38" s="5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2:21" ht="15" customHeight="1" x14ac:dyDescent="0.25">
      <c r="B39" s="37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2:21" ht="12.75" customHeight="1" x14ac:dyDescent="0.25">
      <c r="B40" s="130" t="s">
        <v>19</v>
      </c>
      <c r="C40" s="131"/>
      <c r="D40" s="131"/>
      <c r="E40" s="60"/>
      <c r="F40" s="6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2:21" s="43" customFormat="1" ht="15" customHeight="1" x14ac:dyDescent="0.25">
      <c r="B41" s="61" t="s">
        <v>2</v>
      </c>
      <c r="C41" s="63" t="s">
        <v>3</v>
      </c>
      <c r="D41" s="62" t="s">
        <v>20</v>
      </c>
      <c r="E41" s="10" t="s">
        <v>5</v>
      </c>
      <c r="F41" s="64">
        <f>F27</f>
        <v>2024</v>
      </c>
      <c r="G41" s="64">
        <f>G27</f>
        <v>2025</v>
      </c>
      <c r="H41" s="64">
        <f>H27</f>
        <v>2026</v>
      </c>
      <c r="I41" s="64">
        <f>I27</f>
        <v>2027</v>
      </c>
      <c r="J41" s="64">
        <f t="shared" ref="J41:S41" si="22">I41+1</f>
        <v>2028</v>
      </c>
      <c r="K41" s="64">
        <f t="shared" si="22"/>
        <v>2029</v>
      </c>
      <c r="L41" s="64">
        <f t="shared" si="22"/>
        <v>2030</v>
      </c>
      <c r="M41" s="64">
        <f t="shared" si="22"/>
        <v>2031</v>
      </c>
      <c r="N41" s="64">
        <f t="shared" si="22"/>
        <v>2032</v>
      </c>
      <c r="O41" s="64">
        <f t="shared" si="22"/>
        <v>2033</v>
      </c>
      <c r="P41" s="64">
        <f t="shared" si="22"/>
        <v>2034</v>
      </c>
      <c r="Q41" s="64">
        <f t="shared" si="22"/>
        <v>2035</v>
      </c>
      <c r="R41" s="64">
        <f t="shared" si="22"/>
        <v>2036</v>
      </c>
      <c r="S41" s="64">
        <f t="shared" si="22"/>
        <v>2037</v>
      </c>
      <c r="T41" s="64">
        <f t="shared" ref="T41" si="23">S41+1</f>
        <v>2038</v>
      </c>
      <c r="U41" s="64">
        <f t="shared" ref="U41" si="24">T41+1</f>
        <v>2039</v>
      </c>
    </row>
    <row r="42" spans="2:21" s="43" customFormat="1" ht="15" customHeight="1" x14ac:dyDescent="0.25">
      <c r="B42" s="65">
        <v>1</v>
      </c>
      <c r="C42" s="12" t="s">
        <v>69</v>
      </c>
      <c r="D42" s="11" t="s">
        <v>6</v>
      </c>
      <c r="E42" s="13"/>
      <c r="F42" s="14">
        <f>F28</f>
        <v>0</v>
      </c>
      <c r="G42" s="14">
        <f t="shared" ref="G42:H42" si="25">G28</f>
        <v>1</v>
      </c>
      <c r="H42" s="14">
        <f t="shared" si="25"/>
        <v>2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2:21" s="43" customFormat="1" ht="15" customHeight="1" x14ac:dyDescent="0.25">
      <c r="B43" s="65">
        <v>2</v>
      </c>
      <c r="C43" s="12" t="s">
        <v>7</v>
      </c>
      <c r="D43" s="11" t="s">
        <v>6</v>
      </c>
      <c r="E43" s="13"/>
      <c r="F43" s="15">
        <v>0</v>
      </c>
      <c r="G43" s="15">
        <v>1</v>
      </c>
      <c r="H43" s="15">
        <v>2</v>
      </c>
      <c r="I43" s="15">
        <v>3</v>
      </c>
      <c r="J43" s="15">
        <v>4</v>
      </c>
      <c r="K43" s="15">
        <v>5</v>
      </c>
      <c r="L43" s="15">
        <v>6</v>
      </c>
      <c r="M43" s="15">
        <v>7</v>
      </c>
      <c r="N43" s="15">
        <v>8</v>
      </c>
      <c r="O43" s="15">
        <v>9</v>
      </c>
      <c r="P43" s="15">
        <v>10</v>
      </c>
      <c r="Q43" s="15">
        <v>11</v>
      </c>
      <c r="R43" s="15">
        <v>12</v>
      </c>
      <c r="S43" s="15">
        <v>13</v>
      </c>
      <c r="T43" s="15">
        <v>14</v>
      </c>
      <c r="U43" s="15">
        <v>15</v>
      </c>
    </row>
    <row r="44" spans="2:21" s="69" customFormat="1" ht="15" customHeight="1" x14ac:dyDescent="0.25">
      <c r="B44" s="65">
        <v>3</v>
      </c>
      <c r="C44" s="66" t="s">
        <v>55</v>
      </c>
      <c r="D44" s="17" t="s">
        <v>8</v>
      </c>
      <c r="E44" s="67">
        <f>SUM(F44:M44)</f>
        <v>510000</v>
      </c>
      <c r="F44" s="68">
        <f>F16</f>
        <v>510000</v>
      </c>
      <c r="G44" s="68">
        <f>G16</f>
        <v>0</v>
      </c>
      <c r="H44" s="68">
        <f>H16</f>
        <v>0</v>
      </c>
      <c r="I44" s="68">
        <f>I16</f>
        <v>0</v>
      </c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 s="69" customFormat="1" ht="15" customHeight="1" x14ac:dyDescent="0.25">
      <c r="B45" s="65">
        <v>4</v>
      </c>
      <c r="C45" s="48" t="s">
        <v>56</v>
      </c>
      <c r="D45" s="17" t="s">
        <v>8</v>
      </c>
      <c r="E45" s="67">
        <f>SUM(F45:M45)</f>
        <v>510000</v>
      </c>
      <c r="F45" s="70">
        <f t="shared" ref="F45:S45" si="26">F44*F31</f>
        <v>510000</v>
      </c>
      <c r="G45" s="70">
        <f>G44*G31</f>
        <v>0</v>
      </c>
      <c r="H45" s="70">
        <f t="shared" si="26"/>
        <v>0</v>
      </c>
      <c r="I45" s="70">
        <f t="shared" si="26"/>
        <v>0</v>
      </c>
      <c r="J45" s="70">
        <f t="shared" si="26"/>
        <v>0</v>
      </c>
      <c r="K45" s="70">
        <f t="shared" si="26"/>
        <v>0</v>
      </c>
      <c r="L45" s="70">
        <f t="shared" si="26"/>
        <v>0</v>
      </c>
      <c r="M45" s="70">
        <f t="shared" si="26"/>
        <v>0</v>
      </c>
      <c r="N45" s="70">
        <f t="shared" si="26"/>
        <v>0</v>
      </c>
      <c r="O45" s="70">
        <f t="shared" si="26"/>
        <v>0</v>
      </c>
      <c r="P45" s="70">
        <f t="shared" si="26"/>
        <v>0</v>
      </c>
      <c r="Q45" s="70">
        <f t="shared" si="26"/>
        <v>0</v>
      </c>
      <c r="R45" s="70">
        <f t="shared" si="26"/>
        <v>0</v>
      </c>
      <c r="S45" s="70">
        <f t="shared" si="26"/>
        <v>0</v>
      </c>
      <c r="T45" s="70">
        <f t="shared" ref="T45:U45" si="27">T44*T31</f>
        <v>0</v>
      </c>
      <c r="U45" s="70">
        <f t="shared" si="27"/>
        <v>0</v>
      </c>
    </row>
    <row r="46" spans="2:21" s="69" customFormat="1" ht="15" customHeight="1" x14ac:dyDescent="0.25">
      <c r="B46" s="65">
        <v>5</v>
      </c>
      <c r="C46" s="48" t="s">
        <v>21</v>
      </c>
      <c r="D46" s="17" t="s">
        <v>8</v>
      </c>
      <c r="E46" s="71"/>
      <c r="F46" s="70">
        <f t="shared" ref="F46:S46" si="28">F$31*F32</f>
        <v>100000</v>
      </c>
      <c r="G46" s="70">
        <f t="shared" si="28"/>
        <v>96153.846153846142</v>
      </c>
      <c r="H46" s="70">
        <f t="shared" si="28"/>
        <v>92455.621301775143</v>
      </c>
      <c r="I46" s="70">
        <f t="shared" si="28"/>
        <v>88899.635867091492</v>
      </c>
      <c r="J46" s="70">
        <f t="shared" si="28"/>
        <v>85480.419102972577</v>
      </c>
      <c r="K46" s="70">
        <f t="shared" si="28"/>
        <v>82192.710675935159</v>
      </c>
      <c r="L46" s="70">
        <f t="shared" si="28"/>
        <v>79031.452573014569</v>
      </c>
      <c r="M46" s="70">
        <f t="shared" si="28"/>
        <v>75991.781320206326</v>
      </c>
      <c r="N46" s="70">
        <f t="shared" si="28"/>
        <v>73069.020500198385</v>
      </c>
      <c r="O46" s="70">
        <f t="shared" si="28"/>
        <v>70258.673557883041</v>
      </c>
      <c r="P46" s="70">
        <f t="shared" si="28"/>
        <v>67556.416882579855</v>
      </c>
      <c r="Q46" s="70">
        <f t="shared" si="28"/>
        <v>64958.093156326788</v>
      </c>
      <c r="R46" s="70">
        <f t="shared" si="28"/>
        <v>62459.704958006514</v>
      </c>
      <c r="S46" s="70">
        <f t="shared" si="28"/>
        <v>60057.4086134678</v>
      </c>
      <c r="T46" s="70">
        <f t="shared" ref="T46:U46" si="29">T$31*T32</f>
        <v>57747.508282180585</v>
      </c>
      <c r="U46" s="70">
        <f t="shared" si="29"/>
        <v>55526.450271327478</v>
      </c>
    </row>
    <row r="47" spans="2:21" s="69" customFormat="1" ht="15" customHeight="1" x14ac:dyDescent="0.25">
      <c r="B47" s="65">
        <v>6</v>
      </c>
      <c r="C47" s="50" t="s">
        <v>22</v>
      </c>
      <c r="D47" s="17"/>
      <c r="E47" s="71"/>
      <c r="F47" s="70">
        <f t="shared" ref="F47:S47" si="30">F$31*F33</f>
        <v>100000</v>
      </c>
      <c r="G47" s="70">
        <f t="shared" si="30"/>
        <v>48076.923076923071</v>
      </c>
      <c r="H47" s="70">
        <f t="shared" si="30"/>
        <v>46227.810650887572</v>
      </c>
      <c r="I47" s="70">
        <f t="shared" si="30"/>
        <v>44449.817933545746</v>
      </c>
      <c r="J47" s="70">
        <f t="shared" si="30"/>
        <v>42740.209551486289</v>
      </c>
      <c r="K47" s="70">
        <f t="shared" si="30"/>
        <v>41096.35533796758</v>
      </c>
      <c r="L47" s="70">
        <f t="shared" si="30"/>
        <v>39515.726286507284</v>
      </c>
      <c r="M47" s="70">
        <f t="shared" si="30"/>
        <v>37995.890660103163</v>
      </c>
      <c r="N47" s="70">
        <f t="shared" si="30"/>
        <v>36534.510250099192</v>
      </c>
      <c r="O47" s="70">
        <f t="shared" si="30"/>
        <v>35129.336778941521</v>
      </c>
      <c r="P47" s="70">
        <f t="shared" si="30"/>
        <v>33778.208441289928</v>
      </c>
      <c r="Q47" s="70">
        <f t="shared" si="30"/>
        <v>32479.046578163394</v>
      </c>
      <c r="R47" s="70">
        <f t="shared" si="30"/>
        <v>31229.852479003257</v>
      </c>
      <c r="S47" s="70">
        <f t="shared" si="30"/>
        <v>30028.7043067339</v>
      </c>
      <c r="T47" s="70">
        <f t="shared" ref="T47:U47" si="31">T$31*T33</f>
        <v>28873.754141090292</v>
      </c>
      <c r="U47" s="70">
        <f t="shared" si="31"/>
        <v>27763.225135663739</v>
      </c>
    </row>
    <row r="48" spans="2:21" s="69" customFormat="1" ht="15" customHeight="1" x14ac:dyDescent="0.25">
      <c r="B48" s="65">
        <v>7</v>
      </c>
      <c r="C48" s="48" t="s">
        <v>23</v>
      </c>
      <c r="D48" s="17" t="s">
        <v>8</v>
      </c>
      <c r="E48" s="71"/>
      <c r="F48" s="70">
        <f t="shared" ref="F48:S48" si="32">F$31*F35</f>
        <v>0</v>
      </c>
      <c r="G48" s="70">
        <f t="shared" si="32"/>
        <v>67307.692307692298</v>
      </c>
      <c r="H48" s="70">
        <f t="shared" si="32"/>
        <v>64718.934911242599</v>
      </c>
      <c r="I48" s="70">
        <f t="shared" si="32"/>
        <v>62229.745106964037</v>
      </c>
      <c r="J48" s="70">
        <f t="shared" si="32"/>
        <v>59836.2933720808</v>
      </c>
      <c r="K48" s="70">
        <f t="shared" si="32"/>
        <v>57534.897473154611</v>
      </c>
      <c r="L48" s="70">
        <f t="shared" si="32"/>
        <v>55322.0168011102</v>
      </c>
      <c r="M48" s="70">
        <f t="shared" si="32"/>
        <v>53194.246924144434</v>
      </c>
      <c r="N48" s="70">
        <f t="shared" si="32"/>
        <v>51148.314350138862</v>
      </c>
      <c r="O48" s="70">
        <f t="shared" si="32"/>
        <v>49181.07149051813</v>
      </c>
      <c r="P48" s="70">
        <f t="shared" si="32"/>
        <v>47289.491817805894</v>
      </c>
      <c r="Q48" s="70">
        <f t="shared" si="32"/>
        <v>45470.665209428756</v>
      </c>
      <c r="R48" s="70">
        <f t="shared" si="32"/>
        <v>43721.793470604556</v>
      </c>
      <c r="S48" s="70">
        <f t="shared" si="32"/>
        <v>42040.186029427459</v>
      </c>
      <c r="T48" s="70">
        <f t="shared" ref="T48:U48" si="33">T$31*T35</f>
        <v>40423.255797526406</v>
      </c>
      <c r="U48" s="70">
        <f t="shared" si="33"/>
        <v>38868.515189929232</v>
      </c>
    </row>
    <row r="49" spans="1:21" s="69" customFormat="1" ht="15" customHeight="1" x14ac:dyDescent="0.25">
      <c r="B49" s="65">
        <v>8</v>
      </c>
      <c r="C49" s="48" t="s">
        <v>24</v>
      </c>
      <c r="D49" s="17" t="s">
        <v>8</v>
      </c>
      <c r="E49" s="72">
        <f>SUM(F45:M45)</f>
        <v>510000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s="69" customFormat="1" ht="15" customHeight="1" x14ac:dyDescent="0.25">
      <c r="B50" s="65">
        <v>9</v>
      </c>
      <c r="C50" s="55" t="s">
        <v>25</v>
      </c>
      <c r="D50" s="17" t="s">
        <v>8</v>
      </c>
      <c r="E50" s="72">
        <f>SUM(F46:U46)</f>
        <v>1211838.7432168119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1:21" s="69" customFormat="1" ht="15" customHeight="1" x14ac:dyDescent="0.25">
      <c r="B51" s="65">
        <v>10</v>
      </c>
      <c r="C51" s="55" t="s">
        <v>26</v>
      </c>
      <c r="D51" s="17" t="s">
        <v>8</v>
      </c>
      <c r="E51" s="72">
        <f>SUM(F47:U47)</f>
        <v>655919.37160840596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1:21" s="69" customFormat="1" ht="15" customHeight="1" x14ac:dyDescent="0.25">
      <c r="B52" s="65">
        <v>11</v>
      </c>
      <c r="C52" s="55" t="s">
        <v>27</v>
      </c>
      <c r="D52" s="17" t="s">
        <v>8</v>
      </c>
      <c r="E52" s="72">
        <f>SUM(F48:U48)</f>
        <v>778287.12025176839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1:21" ht="15" customHeight="1" x14ac:dyDescent="0.25">
      <c r="B53" s="37"/>
      <c r="C53" s="36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12" x14ac:dyDescent="0.25">
      <c r="A54" s="74"/>
      <c r="B54" s="128" t="s">
        <v>59</v>
      </c>
      <c r="C54" s="129"/>
      <c r="D54" s="129"/>
      <c r="E54" s="12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2" x14ac:dyDescent="0.25">
      <c r="A55" s="75"/>
      <c r="B55" s="76" t="s">
        <v>2</v>
      </c>
      <c r="C55" s="77" t="s">
        <v>3</v>
      </c>
      <c r="D55" s="28" t="s">
        <v>4</v>
      </c>
      <c r="E55" s="76" t="s">
        <v>5</v>
      </c>
      <c r="F55" s="76">
        <f t="shared" ref="F55:S55" si="34">F41</f>
        <v>2024</v>
      </c>
      <c r="G55" s="76">
        <f t="shared" si="34"/>
        <v>2025</v>
      </c>
      <c r="H55" s="76">
        <f t="shared" si="34"/>
        <v>2026</v>
      </c>
      <c r="I55" s="76">
        <f t="shared" si="34"/>
        <v>2027</v>
      </c>
      <c r="J55" s="76">
        <f t="shared" si="34"/>
        <v>2028</v>
      </c>
      <c r="K55" s="76">
        <f t="shared" si="34"/>
        <v>2029</v>
      </c>
      <c r="L55" s="76">
        <f t="shared" si="34"/>
        <v>2030</v>
      </c>
      <c r="M55" s="76">
        <f t="shared" si="34"/>
        <v>2031</v>
      </c>
      <c r="N55" s="76">
        <f t="shared" si="34"/>
        <v>2032</v>
      </c>
      <c r="O55" s="76">
        <f t="shared" si="34"/>
        <v>2033</v>
      </c>
      <c r="P55" s="76">
        <f t="shared" si="34"/>
        <v>2034</v>
      </c>
      <c r="Q55" s="76">
        <f t="shared" si="34"/>
        <v>2035</v>
      </c>
      <c r="R55" s="76">
        <f t="shared" si="34"/>
        <v>2036</v>
      </c>
      <c r="S55" s="76">
        <f t="shared" si="34"/>
        <v>2037</v>
      </c>
      <c r="T55" s="76">
        <f t="shared" ref="T55:U55" si="35">T41</f>
        <v>2038</v>
      </c>
      <c r="U55" s="76">
        <f t="shared" si="35"/>
        <v>2039</v>
      </c>
    </row>
    <row r="56" spans="1:21" ht="14.1" customHeight="1" x14ac:dyDescent="0.25">
      <c r="A56" s="78"/>
      <c r="B56" s="11">
        <v>1</v>
      </c>
      <c r="C56" s="12" t="s">
        <v>69</v>
      </c>
      <c r="D56" s="11" t="s">
        <v>6</v>
      </c>
      <c r="E56" s="13"/>
      <c r="F56" s="14">
        <f>F42</f>
        <v>0</v>
      </c>
      <c r="G56" s="14">
        <f t="shared" ref="G56:H56" si="36">G42</f>
        <v>1</v>
      </c>
      <c r="H56" s="14">
        <f t="shared" si="36"/>
        <v>2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4.1" customHeight="1" x14ac:dyDescent="0.25">
      <c r="A57" s="78"/>
      <c r="B57" s="11">
        <v>2</v>
      </c>
      <c r="C57" s="12" t="s">
        <v>7</v>
      </c>
      <c r="D57" s="11" t="s">
        <v>6</v>
      </c>
      <c r="E57" s="13"/>
      <c r="F57" s="15">
        <v>0</v>
      </c>
      <c r="G57" s="15">
        <v>1</v>
      </c>
      <c r="H57" s="15">
        <v>2</v>
      </c>
      <c r="I57" s="15">
        <v>3</v>
      </c>
      <c r="J57" s="15">
        <v>4</v>
      </c>
      <c r="K57" s="15">
        <v>5</v>
      </c>
      <c r="L57" s="15">
        <v>6</v>
      </c>
      <c r="M57" s="15">
        <v>7</v>
      </c>
      <c r="N57" s="15">
        <v>8</v>
      </c>
      <c r="O57" s="15">
        <v>9</v>
      </c>
      <c r="P57" s="15">
        <v>10</v>
      </c>
      <c r="Q57" s="15">
        <v>11</v>
      </c>
      <c r="R57" s="15">
        <v>12</v>
      </c>
      <c r="S57" s="15">
        <v>13</v>
      </c>
      <c r="T57" s="15">
        <v>14</v>
      </c>
      <c r="U57" s="15">
        <v>15</v>
      </c>
    </row>
    <row r="58" spans="1:21" ht="14.1" customHeight="1" x14ac:dyDescent="0.25">
      <c r="A58" s="78"/>
      <c r="B58" s="11">
        <v>3</v>
      </c>
      <c r="C58" s="16" t="str">
        <f>C44</f>
        <v>Nakłady inwestycyjne - ceny stałe</v>
      </c>
      <c r="D58" s="79" t="str">
        <f>D44</f>
        <v>zł</v>
      </c>
      <c r="E58" s="13"/>
      <c r="F58" s="80">
        <f t="shared" ref="F58:S58" si="37">F44</f>
        <v>510000</v>
      </c>
      <c r="G58" s="80">
        <f t="shared" si="37"/>
        <v>0</v>
      </c>
      <c r="H58" s="80">
        <f t="shared" si="37"/>
        <v>0</v>
      </c>
      <c r="I58" s="81">
        <f t="shared" si="37"/>
        <v>0</v>
      </c>
      <c r="J58" s="81">
        <f t="shared" si="37"/>
        <v>0</v>
      </c>
      <c r="K58" s="81">
        <f t="shared" si="37"/>
        <v>0</v>
      </c>
      <c r="L58" s="81">
        <f t="shared" si="37"/>
        <v>0</v>
      </c>
      <c r="M58" s="81">
        <f t="shared" si="37"/>
        <v>0</v>
      </c>
      <c r="N58" s="81">
        <f t="shared" si="37"/>
        <v>0</v>
      </c>
      <c r="O58" s="81">
        <f t="shared" si="37"/>
        <v>0</v>
      </c>
      <c r="P58" s="81">
        <f t="shared" si="37"/>
        <v>0</v>
      </c>
      <c r="Q58" s="81">
        <f t="shared" si="37"/>
        <v>0</v>
      </c>
      <c r="R58" s="81">
        <f t="shared" si="37"/>
        <v>0</v>
      </c>
      <c r="S58" s="81">
        <f t="shared" si="37"/>
        <v>0</v>
      </c>
      <c r="T58" s="81">
        <f t="shared" ref="T58:U58" si="38">T44</f>
        <v>0</v>
      </c>
      <c r="U58" s="81">
        <f t="shared" si="38"/>
        <v>0</v>
      </c>
    </row>
    <row r="59" spans="1:21" ht="14.1" customHeight="1" x14ac:dyDescent="0.25">
      <c r="A59" s="78"/>
      <c r="B59" s="11">
        <v>5</v>
      </c>
      <c r="C59" s="111" t="s">
        <v>73</v>
      </c>
      <c r="D59" s="82" t="str">
        <f>D46</f>
        <v>zł</v>
      </c>
      <c r="E59" s="13"/>
      <c r="F59" s="83">
        <f t="shared" ref="F59:S59" si="39">F35</f>
        <v>0</v>
      </c>
      <c r="G59" s="83">
        <f t="shared" si="39"/>
        <v>70000</v>
      </c>
      <c r="H59" s="83">
        <f t="shared" si="39"/>
        <v>70000</v>
      </c>
      <c r="I59" s="83">
        <f t="shared" si="39"/>
        <v>70000</v>
      </c>
      <c r="J59" s="83">
        <f t="shared" si="39"/>
        <v>70000</v>
      </c>
      <c r="K59" s="83">
        <f t="shared" si="39"/>
        <v>70000</v>
      </c>
      <c r="L59" s="83">
        <f t="shared" si="39"/>
        <v>70000</v>
      </c>
      <c r="M59" s="83">
        <f t="shared" si="39"/>
        <v>70000</v>
      </c>
      <c r="N59" s="83">
        <f t="shared" si="39"/>
        <v>70000</v>
      </c>
      <c r="O59" s="83">
        <f t="shared" si="39"/>
        <v>70000</v>
      </c>
      <c r="P59" s="83">
        <f t="shared" si="39"/>
        <v>70000</v>
      </c>
      <c r="Q59" s="83">
        <f t="shared" si="39"/>
        <v>70000</v>
      </c>
      <c r="R59" s="83">
        <f t="shared" si="39"/>
        <v>70000</v>
      </c>
      <c r="S59" s="83">
        <f t="shared" si="39"/>
        <v>70000</v>
      </c>
      <c r="T59" s="83">
        <f t="shared" ref="T59:U59" si="40">T35</f>
        <v>70000</v>
      </c>
      <c r="U59" s="83">
        <f t="shared" si="40"/>
        <v>70000</v>
      </c>
    </row>
    <row r="60" spans="1:21" ht="14.1" customHeight="1" x14ac:dyDescent="0.25">
      <c r="A60" s="78"/>
      <c r="B60" s="11">
        <v>6</v>
      </c>
      <c r="C60" s="12" t="s">
        <v>28</v>
      </c>
      <c r="D60" s="82" t="str">
        <f>D48</f>
        <v>zł</v>
      </c>
      <c r="E60" s="13"/>
      <c r="F60" s="84">
        <f t="shared" ref="F60:S60" si="41">F59-F58</f>
        <v>-510000</v>
      </c>
      <c r="G60" s="84">
        <f>G59-G58</f>
        <v>70000</v>
      </c>
      <c r="H60" s="84">
        <f t="shared" si="41"/>
        <v>70000</v>
      </c>
      <c r="I60" s="84">
        <f>I59-I58</f>
        <v>70000</v>
      </c>
      <c r="J60" s="84">
        <f>J59-J58</f>
        <v>70000</v>
      </c>
      <c r="K60" s="84">
        <f t="shared" si="41"/>
        <v>70000</v>
      </c>
      <c r="L60" s="84">
        <f t="shared" si="41"/>
        <v>70000</v>
      </c>
      <c r="M60" s="84">
        <f t="shared" si="41"/>
        <v>70000</v>
      </c>
      <c r="N60" s="84">
        <f t="shared" si="41"/>
        <v>70000</v>
      </c>
      <c r="O60" s="84">
        <f t="shared" si="41"/>
        <v>70000</v>
      </c>
      <c r="P60" s="84">
        <f t="shared" si="41"/>
        <v>70000</v>
      </c>
      <c r="Q60" s="84">
        <f t="shared" si="41"/>
        <v>70000</v>
      </c>
      <c r="R60" s="84">
        <f t="shared" si="41"/>
        <v>70000</v>
      </c>
      <c r="S60" s="84">
        <f t="shared" si="41"/>
        <v>70000</v>
      </c>
      <c r="T60" s="84">
        <f t="shared" ref="T60:U60" si="42">T59-T58</f>
        <v>70000</v>
      </c>
      <c r="U60" s="84">
        <f t="shared" si="42"/>
        <v>70000</v>
      </c>
    </row>
    <row r="61" spans="1:21" ht="14.1" customHeight="1" x14ac:dyDescent="0.25">
      <c r="A61" s="78"/>
      <c r="B61" s="11">
        <v>7</v>
      </c>
      <c r="C61" s="85" t="str">
        <f>C38</f>
        <v>Finansowa stopa dyskonta</v>
      </c>
      <c r="D61" s="86" t="s">
        <v>9</v>
      </c>
      <c r="E61" s="87">
        <f>E38</f>
        <v>0.04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4.1" customHeight="1" x14ac:dyDescent="0.25">
      <c r="A62" s="88"/>
      <c r="B62" s="11">
        <v>8</v>
      </c>
      <c r="C62" s="112" t="s">
        <v>42</v>
      </c>
      <c r="D62" s="17" t="s">
        <v>8</v>
      </c>
      <c r="E62" s="72">
        <f>NPV(E61,(F59:U59))-SUM(F58:G58)</f>
        <v>238353.00024208508</v>
      </c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14.1" customHeight="1" x14ac:dyDescent="0.25">
      <c r="A63" s="88"/>
      <c r="B63" s="11">
        <v>9</v>
      </c>
      <c r="C63" s="91" t="s">
        <v>29</v>
      </c>
      <c r="D63" s="86" t="s">
        <v>9</v>
      </c>
      <c r="E63" s="99">
        <f>IRR(F60:U60)</f>
        <v>0.1076356616856049</v>
      </c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1:21" ht="12" x14ac:dyDescent="0.25">
      <c r="A64" s="78"/>
      <c r="B64" s="23"/>
      <c r="C64" s="90"/>
      <c r="D64" s="23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</row>
  </sheetData>
  <mergeCells count="5">
    <mergeCell ref="B8:E8"/>
    <mergeCell ref="B20:E20"/>
    <mergeCell ref="B26:G26"/>
    <mergeCell ref="B40:D40"/>
    <mergeCell ref="B54:E54"/>
  </mergeCells>
  <conditionalFormatting sqref="C61:D61 D63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54" fitToWidth="0" orientation="landscape" r:id="rId1"/>
  <headerFooter alignWithMargins="0">
    <oddFooter>&amp;C&amp;A&amp;R&amp;P</oddFooter>
  </headerFooter>
  <rowBreaks count="1" manualBreakCount="1">
    <brk id="39" max="16383" man="1"/>
  </rowBreaks>
  <ignoredErrors>
    <ignoredError sqref="G16:H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13"/>
  <sheetViews>
    <sheetView workbookViewId="0">
      <selection activeCell="G17" sqref="G17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4" spans="1:5" x14ac:dyDescent="0.25">
      <c r="A4" s="100" t="s">
        <v>118</v>
      </c>
    </row>
    <row r="5" spans="1:5" x14ac:dyDescent="0.25">
      <c r="C5" s="100"/>
    </row>
    <row r="6" spans="1:5" x14ac:dyDescent="0.25">
      <c r="A6" s="94" t="s">
        <v>2</v>
      </c>
      <c r="B6" s="95" t="s">
        <v>85</v>
      </c>
      <c r="C6" s="94" t="s">
        <v>86</v>
      </c>
      <c r="D6" s="132" t="s">
        <v>119</v>
      </c>
      <c r="E6" s="133"/>
    </row>
    <row r="7" spans="1:5" x14ac:dyDescent="0.25">
      <c r="A7" s="94">
        <v>1</v>
      </c>
      <c r="B7" s="95" t="s">
        <v>87</v>
      </c>
      <c r="C7" s="94">
        <v>94.19</v>
      </c>
      <c r="D7" s="94" t="s">
        <v>88</v>
      </c>
      <c r="E7" s="120">
        <v>2374</v>
      </c>
    </row>
    <row r="8" spans="1:5" x14ac:dyDescent="0.25">
      <c r="A8" s="94">
        <v>2</v>
      </c>
      <c r="B8" s="95" t="s">
        <v>89</v>
      </c>
      <c r="C8" s="94">
        <v>55.47</v>
      </c>
      <c r="D8" s="94" t="s">
        <v>90</v>
      </c>
      <c r="E8" s="120">
        <v>2028</v>
      </c>
    </row>
    <row r="9" spans="1:5" x14ac:dyDescent="0.25">
      <c r="A9" s="94">
        <v>3</v>
      </c>
      <c r="B9" s="95" t="s">
        <v>91</v>
      </c>
      <c r="C9" s="94">
        <v>74.099999999999994</v>
      </c>
      <c r="D9" s="94" t="s">
        <v>88</v>
      </c>
      <c r="E9" s="120">
        <v>3186</v>
      </c>
    </row>
    <row r="10" spans="1:5" x14ac:dyDescent="0.25">
      <c r="A10" s="94">
        <v>4</v>
      </c>
      <c r="B10" s="95" t="s">
        <v>92</v>
      </c>
      <c r="C10" s="94">
        <v>63.1</v>
      </c>
      <c r="D10" s="94" t="s">
        <v>88</v>
      </c>
      <c r="E10" s="120">
        <v>2985</v>
      </c>
    </row>
    <row r="11" spans="1:5" x14ac:dyDescent="0.25">
      <c r="A11" s="94"/>
      <c r="B11" s="95"/>
      <c r="C11" s="94" t="s">
        <v>93</v>
      </c>
      <c r="D11" s="121"/>
      <c r="E11" s="95"/>
    </row>
    <row r="12" spans="1:5" x14ac:dyDescent="0.25">
      <c r="A12" s="94">
        <v>5</v>
      </c>
      <c r="B12" s="95" t="s">
        <v>94</v>
      </c>
      <c r="C12" s="94">
        <v>685</v>
      </c>
      <c r="D12" s="121"/>
      <c r="E12" s="95"/>
    </row>
    <row r="13" spans="1:5" x14ac:dyDescent="0.25">
      <c r="A13" s="92"/>
      <c r="C13" s="92"/>
      <c r="D13" s="122"/>
    </row>
  </sheetData>
  <mergeCells count="1">
    <mergeCell ref="D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Monika Jung</cp:lastModifiedBy>
  <cp:lastPrinted>2024-11-22T07:54:43Z</cp:lastPrinted>
  <dcterms:created xsi:type="dcterms:W3CDTF">2019-02-21T14:49:33Z</dcterms:created>
  <dcterms:modified xsi:type="dcterms:W3CDTF">2024-11-22T07:54:49Z</dcterms:modified>
</cp:coreProperties>
</file>